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spt\Documents\1. P'tits bilingues\2023-2024\"/>
    </mc:Choice>
  </mc:AlternateContent>
  <xr:revisionPtr revIDLastSave="0" documentId="13_ncr:1_{A2498FA6-1289-4E3B-BA4A-260926802188}" xr6:coauthVersionLast="47" xr6:coauthVersionMax="47" xr10:uidLastSave="{00000000-0000-0000-0000-000000000000}"/>
  <bookViews>
    <workbookView xWindow="-110" yWindow="-110" windowWidth="19420" windowHeight="10300" xr2:uid="{7D23A81A-F4AE-43E0-A192-5A8A2DC1CD5F}"/>
  </bookViews>
  <sheets>
    <sheet name="Simulation tarifs crèche" sheetId="1" r:id="rId1"/>
    <sheet name="Simulation tarifs irréguliers" sheetId="3" r:id="rId2"/>
    <sheet name="Tarifs 2023-2024 P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C13" i="3"/>
  <c r="C12" i="3"/>
  <c r="B13" i="3"/>
  <c r="B12" i="3"/>
  <c r="E16" i="2"/>
  <c r="D19" i="2"/>
  <c r="E19" i="2" s="1"/>
  <c r="D18" i="2"/>
  <c r="E18" i="2" s="1"/>
  <c r="D17" i="2"/>
  <c r="E17" i="2" s="1"/>
  <c r="D16" i="2"/>
  <c r="B19" i="2"/>
  <c r="B18" i="2"/>
  <c r="B17" i="2"/>
  <c r="B16" i="2"/>
  <c r="C16" i="2" s="1"/>
  <c r="D27" i="3"/>
  <c r="D28" i="3"/>
  <c r="D29" i="3"/>
  <c r="D30" i="3"/>
  <c r="D26" i="3"/>
  <c r="C28" i="3"/>
  <c r="C29" i="3"/>
  <c r="C30" i="3"/>
  <c r="B27" i="3"/>
  <c r="B28" i="3"/>
  <c r="B29" i="3"/>
  <c r="B30" i="3"/>
  <c r="C19" i="2"/>
  <c r="C18" i="2"/>
  <c r="C17" i="2"/>
  <c r="C27" i="3"/>
  <c r="E12" i="3" l="1"/>
  <c r="E13" i="3"/>
  <c r="C26" i="3"/>
  <c r="C31" i="3" s="1"/>
  <c r="B26" i="3"/>
  <c r="B31" i="3" s="1"/>
  <c r="D31" i="3"/>
  <c r="E31" i="3" l="1"/>
  <c r="B17" i="1"/>
  <c r="C18" i="1"/>
  <c r="C19" i="1"/>
  <c r="C20" i="1"/>
  <c r="C21" i="1"/>
  <c r="C17" i="1"/>
  <c r="B18" i="1"/>
  <c r="B19" i="1"/>
  <c r="B20" i="1"/>
  <c r="B21" i="1"/>
  <c r="I12" i="2"/>
  <c r="I11" i="2"/>
  <c r="I10" i="2"/>
  <c r="I9" i="2"/>
  <c r="I8" i="2"/>
  <c r="I7" i="2"/>
  <c r="I6" i="2"/>
  <c r="I5" i="2"/>
  <c r="C22" i="1" l="1"/>
  <c r="B22" i="1"/>
  <c r="D22" i="1" l="1"/>
</calcChain>
</file>

<file path=xl/sharedStrings.xml><?xml version="1.0" encoding="utf-8"?>
<sst xmlns="http://schemas.openxmlformats.org/spreadsheetml/2006/main" count="83" uniqueCount="47">
  <si>
    <t xml:space="preserve">Lundi </t>
  </si>
  <si>
    <t>Mardi</t>
  </si>
  <si>
    <t>Mercredi</t>
  </si>
  <si>
    <t>Prestations (maximum 4 jours d'ouverture sur 1 site, possbilité de compléter avec le second site)</t>
  </si>
  <si>
    <t>Jeudi</t>
  </si>
  <si>
    <t>Vendredi</t>
  </si>
  <si>
    <t>Tarif de prise en charge</t>
  </si>
  <si>
    <t>Repas de midi</t>
  </si>
  <si>
    <t>Collation</t>
  </si>
  <si>
    <t>Goûter</t>
  </si>
  <si>
    <t xml:space="preserve">Prix total </t>
  </si>
  <si>
    <t>Journée 07h30-17h30</t>
  </si>
  <si>
    <t>Journée 07h00-18h30</t>
  </si>
  <si>
    <t>Demi journée 07h30-11h45 / 13h15-17h30</t>
  </si>
  <si>
    <t>Demi journée 07h00-11h45</t>
  </si>
  <si>
    <t>Demi journée 13h15-18h30</t>
  </si>
  <si>
    <t>Demi-journée avec repas 07h30-12h45 / 11h30-17h30</t>
  </si>
  <si>
    <t>Demi-journée avec repas 07h00-12h45</t>
  </si>
  <si>
    <t>Demi-journée avec repas 11h30-18h30</t>
  </si>
  <si>
    <t xml:space="preserve">Jours </t>
  </si>
  <si>
    <t>Type de prestations</t>
  </si>
  <si>
    <t>Frais de prise en charge</t>
  </si>
  <si>
    <t>Lundi</t>
  </si>
  <si>
    <t>Repas</t>
  </si>
  <si>
    <t>Total</t>
  </si>
  <si>
    <t>Total par semaine</t>
  </si>
  <si>
    <t>Total repas</t>
  </si>
  <si>
    <t>Pas de prestation</t>
  </si>
  <si>
    <t>Tarifs de prestations de crèche (simulation)</t>
  </si>
  <si>
    <t>Jours</t>
  </si>
  <si>
    <t>Remarque: les rabais de frateries ne sont pas pris en compte</t>
  </si>
  <si>
    <t>Veuillez sélectionner les prestations à l'aide de la liste déroulante</t>
  </si>
  <si>
    <t>Tarifs 2023-2024 - P'tits Bilingues</t>
  </si>
  <si>
    <t>Réguliers</t>
  </si>
  <si>
    <t>Irréguliers</t>
  </si>
  <si>
    <t>Tarif supplémentaire</t>
  </si>
  <si>
    <t>Frais supplémentaires</t>
  </si>
  <si>
    <t>Coûts minimum</t>
  </si>
  <si>
    <t xml:space="preserve">Coûts maximum </t>
  </si>
  <si>
    <t>Tarif maximum par mois</t>
  </si>
  <si>
    <t>Tarif supplémenaire</t>
  </si>
  <si>
    <t>Tarif minimum par mois</t>
  </si>
  <si>
    <t>Total par mois</t>
  </si>
  <si>
    <t xml:space="preserve">Quota 8-11 (min. 2 jours et max. 3 jours) - Journée 07h30-17h30 </t>
  </si>
  <si>
    <t>Quota 8-11 (min. 2 jours et max. 3 jours) - Journée 07h00-18h30</t>
  </si>
  <si>
    <t>Quota 12-15 (min. 3 jours et max. 4 jours) - Journée 07h30-17h30</t>
  </si>
  <si>
    <t>Qutoa 12-15 (min. 3 jours et max. 4 jours) - Journée 07h00-18h30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</si>
</sst>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1" xfId="0" applyFill="1" applyBorder="1"/>
    <xf numFmtId="44" fontId="0" fillId="4" borderId="2" xfId="0" applyNumberFormat="1" applyFill="1" applyBorder="1"/>
    <xf numFmtId="44" fontId="0" fillId="3" borderId="2" xfId="0" applyNumberFormat="1" applyFill="1" applyBorder="1"/>
    <xf numFmtId="0" fontId="0" fillId="5" borderId="1" xfId="0" applyFill="1" applyBorder="1"/>
    <xf numFmtId="44" fontId="0" fillId="6" borderId="2" xfId="0" applyNumberFormat="1" applyFill="1" applyBorder="1"/>
    <xf numFmtId="44" fontId="0" fillId="5" borderId="2" xfId="0" applyNumberFormat="1" applyFill="1" applyBorder="1"/>
    <xf numFmtId="0" fontId="0" fillId="7" borderId="1" xfId="0" applyFill="1" applyBorder="1"/>
    <xf numFmtId="44" fontId="0" fillId="8" borderId="2" xfId="0" applyNumberFormat="1" applyFill="1" applyBorder="1"/>
    <xf numFmtId="44" fontId="0" fillId="7" borderId="2" xfId="0" applyNumberFormat="1" applyFill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8" xfId="0" applyFont="1" applyFill="1" applyBorder="1"/>
    <xf numFmtId="44" fontId="0" fillId="0" borderId="2" xfId="0" applyNumberFormat="1" applyBorder="1"/>
    <xf numFmtId="0" fontId="0" fillId="0" borderId="8" xfId="0" applyBorder="1"/>
    <xf numFmtId="44" fontId="1" fillId="2" borderId="8" xfId="0" applyNumberFormat="1" applyFont="1" applyFill="1" applyBorder="1"/>
    <xf numFmtId="0" fontId="1" fillId="9" borderId="9" xfId="0" applyFont="1" applyFill="1" applyBorder="1"/>
    <xf numFmtId="0" fontId="0" fillId="0" borderId="10" xfId="0" applyBorder="1"/>
    <xf numFmtId="0" fontId="0" fillId="0" borderId="11" xfId="0" applyBorder="1"/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44" fontId="0" fillId="4" borderId="8" xfId="0" applyNumberFormat="1" applyFill="1" applyBorder="1"/>
    <xf numFmtId="44" fontId="0" fillId="6" borderId="8" xfId="0" applyNumberFormat="1" applyFill="1" applyBorder="1"/>
    <xf numFmtId="44" fontId="0" fillId="8" borderId="8" xfId="0" applyNumberFormat="1" applyFill="1" applyBorder="1"/>
    <xf numFmtId="0" fontId="0" fillId="7" borderId="15" xfId="0" applyFill="1" applyBorder="1"/>
    <xf numFmtId="44" fontId="0" fillId="8" borderId="16" xfId="0" applyNumberFormat="1" applyFill="1" applyBorder="1"/>
    <xf numFmtId="44" fontId="0" fillId="7" borderId="16" xfId="0" applyNumberFormat="1" applyFill="1" applyBorder="1"/>
    <xf numFmtId="44" fontId="0" fillId="8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 applyAlignment="1">
      <alignment horizontal="left"/>
    </xf>
    <xf numFmtId="44" fontId="0" fillId="2" borderId="22" xfId="0" applyNumberFormat="1" applyFill="1" applyBorder="1"/>
    <xf numFmtId="44" fontId="0" fillId="2" borderId="23" xfId="0" applyNumberFormat="1" applyFill="1" applyBorder="1"/>
    <xf numFmtId="44" fontId="0" fillId="2" borderId="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44" fontId="0" fillId="2" borderId="8" xfId="0" applyNumberFormat="1" applyFill="1" applyBorder="1"/>
    <xf numFmtId="44" fontId="0" fillId="3" borderId="16" xfId="0" applyNumberFormat="1" applyFill="1" applyBorder="1"/>
    <xf numFmtId="0" fontId="1" fillId="0" borderId="0" xfId="0" applyFont="1"/>
    <xf numFmtId="0" fontId="0" fillId="0" borderId="1" xfId="0" applyBorder="1"/>
    <xf numFmtId="44" fontId="0" fillId="0" borderId="8" xfId="0" applyNumberFormat="1" applyBorder="1"/>
    <xf numFmtId="0" fontId="0" fillId="0" borderId="26" xfId="0" applyBorder="1"/>
    <xf numFmtId="0" fontId="0" fillId="2" borderId="24" xfId="0" applyFill="1" applyBorder="1" applyAlignment="1">
      <alignment horizontal="left"/>
    </xf>
    <xf numFmtId="0" fontId="0" fillId="3" borderId="24" xfId="0" applyFill="1" applyBorder="1"/>
    <xf numFmtId="0" fontId="0" fillId="3" borderId="27" xfId="0" applyFill="1" applyBorder="1"/>
    <xf numFmtId="0" fontId="0" fillId="2" borderId="28" xfId="0" applyFill="1" applyBorder="1"/>
    <xf numFmtId="44" fontId="0" fillId="2" borderId="25" xfId="0" applyNumberFormat="1" applyFill="1" applyBorder="1"/>
    <xf numFmtId="44" fontId="0" fillId="3" borderId="25" xfId="0" applyNumberFormat="1" applyFill="1" applyBorder="1"/>
    <xf numFmtId="44" fontId="0" fillId="3" borderId="29" xfId="0" applyNumberFormat="1" applyFill="1" applyBorder="1"/>
    <xf numFmtId="0" fontId="0" fillId="2" borderId="21" xfId="0" applyFill="1" applyBorder="1"/>
    <xf numFmtId="44" fontId="0" fillId="2" borderId="1" xfId="0" applyNumberFormat="1" applyFill="1" applyBorder="1"/>
    <xf numFmtId="44" fontId="0" fillId="4" borderId="1" xfId="0" applyNumberFormat="1" applyFill="1" applyBorder="1"/>
    <xf numFmtId="44" fontId="0" fillId="3" borderId="8" xfId="0" applyNumberFormat="1" applyFill="1" applyBorder="1"/>
    <xf numFmtId="44" fontId="0" fillId="4" borderId="15" xfId="0" applyNumberFormat="1" applyFill="1" applyBorder="1"/>
    <xf numFmtId="44" fontId="0" fillId="3" borderId="17" xfId="0" applyNumberFormat="1" applyFill="1" applyBorder="1"/>
    <xf numFmtId="44" fontId="0" fillId="3" borderId="1" xfId="0" applyNumberFormat="1" applyFill="1" applyBorder="1"/>
    <xf numFmtId="44" fontId="0" fillId="3" borderId="15" xfId="0" applyNumberFormat="1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208642</xdr:colOff>
      <xdr:row>5</xdr:row>
      <xdr:rowOff>163282</xdr:rowOff>
    </xdr:from>
    <xdr:to>
      <xdr:col>3</xdr:col>
      <xdr:colOff>721722</xdr:colOff>
      <xdr:row>12</xdr:row>
      <xdr:rowOff>168363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63C97A-E5B6-A2E3-CE7C-38422AFE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356" y="1224639"/>
          <a:ext cx="1275081" cy="12750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1034143</xdr:colOff>
      <xdr:row>3</xdr:row>
      <xdr:rowOff>94448</xdr:rowOff>
    </xdr:from>
    <xdr:to>
      <xdr:col>3</xdr:col>
      <xdr:colOff>749301</xdr:colOff>
      <xdr:row>8</xdr:row>
      <xdr:rowOff>111213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17C499-D408-4988-9298-11C09EA7E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1193" y="659598"/>
          <a:ext cx="1061358" cy="10772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71EB-C47C-4869-ADF3-991D71D16FA1}">
  <dimension ref="A1:D25"/>
  <sheetViews>
    <sheetView tabSelected="1" topLeftCell="A2" zoomScale="72" zoomScaleNormal="95" workbookViewId="0">
      <selection activeCell="B11" sqref="B11"/>
    </sheetView>
  </sheetViews>
  <sheetFormatPr baseColWidth="10" defaultRowHeight="14.5" x14ac:dyDescent="0.35"/>
  <cols>
    <col min="1" max="1" width="20.81640625" customWidth="1"/>
    <col min="2" max="2" width="60" customWidth="1"/>
    <col min="4" max="4" width="15.7265625" bestFit="1" customWidth="1"/>
  </cols>
  <sheetData>
    <row r="1" spans="1:4" ht="15" thickBot="1" x14ac:dyDescent="0.4">
      <c r="A1" s="10"/>
      <c r="B1" s="13"/>
      <c r="C1" s="13"/>
      <c r="D1" s="14"/>
    </row>
    <row r="2" spans="1:4" x14ac:dyDescent="0.35">
      <c r="A2" s="71" t="s">
        <v>28</v>
      </c>
      <c r="B2" s="72"/>
      <c r="C2" s="72"/>
      <c r="D2" s="73"/>
    </row>
    <row r="3" spans="1:4" ht="15" thickBot="1" x14ac:dyDescent="0.4">
      <c r="A3" s="74"/>
      <c r="B3" s="75"/>
      <c r="C3" s="75"/>
      <c r="D3" s="76"/>
    </row>
    <row r="4" spans="1:4" ht="24" thickBot="1" x14ac:dyDescent="0.6">
      <c r="A4" s="15"/>
      <c r="B4" s="16"/>
      <c r="C4" s="16"/>
      <c r="D4" s="17"/>
    </row>
    <row r="5" spans="1:4" ht="15" thickBot="1" x14ac:dyDescent="0.4">
      <c r="A5" s="77" t="s">
        <v>31</v>
      </c>
      <c r="B5" s="78"/>
      <c r="C5" s="78"/>
      <c r="D5" s="79"/>
    </row>
    <row r="6" spans="1:4" x14ac:dyDescent="0.35">
      <c r="A6" s="11"/>
      <c r="D6" s="12"/>
    </row>
    <row r="7" spans="1:4" x14ac:dyDescent="0.35">
      <c r="A7" s="66" t="s">
        <v>3</v>
      </c>
      <c r="B7" s="67"/>
      <c r="D7" s="12"/>
    </row>
    <row r="8" spans="1:4" x14ac:dyDescent="0.35">
      <c r="A8" s="18" t="s">
        <v>19</v>
      </c>
      <c r="B8" s="27" t="s">
        <v>20</v>
      </c>
      <c r="D8" s="12"/>
    </row>
    <row r="9" spans="1:4" x14ac:dyDescent="0.35">
      <c r="A9" s="18" t="s">
        <v>0</v>
      </c>
      <c r="B9" s="28" t="s">
        <v>27</v>
      </c>
      <c r="D9" s="12"/>
    </row>
    <row r="10" spans="1:4" x14ac:dyDescent="0.35">
      <c r="A10" s="18" t="s">
        <v>1</v>
      </c>
      <c r="B10" s="28" t="s">
        <v>27</v>
      </c>
      <c r="D10" s="12"/>
    </row>
    <row r="11" spans="1:4" x14ac:dyDescent="0.35">
      <c r="A11" s="18" t="s">
        <v>2</v>
      </c>
      <c r="B11" s="28" t="s">
        <v>27</v>
      </c>
      <c r="D11" s="12"/>
    </row>
    <row r="12" spans="1:4" x14ac:dyDescent="0.35">
      <c r="A12" s="18" t="s">
        <v>4</v>
      </c>
      <c r="B12" s="28" t="s">
        <v>27</v>
      </c>
      <c r="D12" s="12"/>
    </row>
    <row r="13" spans="1:4" x14ac:dyDescent="0.35">
      <c r="A13" s="18" t="s">
        <v>5</v>
      </c>
      <c r="B13" s="28" t="s">
        <v>27</v>
      </c>
      <c r="D13" s="12"/>
    </row>
    <row r="14" spans="1:4" x14ac:dyDescent="0.35">
      <c r="A14" s="11"/>
      <c r="D14" s="12"/>
    </row>
    <row r="15" spans="1:4" x14ac:dyDescent="0.35">
      <c r="A15" s="68" t="s">
        <v>21</v>
      </c>
      <c r="B15" s="69"/>
      <c r="C15" s="69"/>
      <c r="D15" s="70"/>
    </row>
    <row r="16" spans="1:4" x14ac:dyDescent="0.35">
      <c r="A16" s="18" t="s">
        <v>29</v>
      </c>
      <c r="B16" s="19" t="s">
        <v>21</v>
      </c>
      <c r="C16" s="19" t="s">
        <v>23</v>
      </c>
      <c r="D16" s="20" t="s">
        <v>25</v>
      </c>
    </row>
    <row r="17" spans="1:4" x14ac:dyDescent="0.35">
      <c r="A17" s="18" t="s">
        <v>22</v>
      </c>
      <c r="B17" s="21">
        <f>VLOOKUP(B9,'Tarifs 2023-2024 PB'!$A$4:$I$12,2,FALSE)</f>
        <v>0</v>
      </c>
      <c r="C17" s="21">
        <f>VLOOKUP(B9,'Tarifs 2023-2024 PB'!$A$4:$I$12,6,FALSE)</f>
        <v>0</v>
      </c>
      <c r="D17" s="22"/>
    </row>
    <row r="18" spans="1:4" x14ac:dyDescent="0.35">
      <c r="A18" s="18" t="s">
        <v>1</v>
      </c>
      <c r="B18" s="21">
        <f>VLOOKUP(B10,'Tarifs 2023-2024 PB'!$A$4:$I$12,2,FALSE)</f>
        <v>0</v>
      </c>
      <c r="C18" s="21">
        <f>VLOOKUP(B10,'Tarifs 2023-2024 PB'!$A$4:$I$12,6,FALSE)</f>
        <v>0</v>
      </c>
      <c r="D18" s="22"/>
    </row>
    <row r="19" spans="1:4" x14ac:dyDescent="0.35">
      <c r="A19" s="18" t="s">
        <v>2</v>
      </c>
      <c r="B19" s="21">
        <f>VLOOKUP(B11,'Tarifs 2023-2024 PB'!$A$4:$I$12,2,FALSE)</f>
        <v>0</v>
      </c>
      <c r="C19" s="21">
        <f>VLOOKUP(B11,'Tarifs 2023-2024 PB'!$A$4:$I$12,6,FALSE)</f>
        <v>0</v>
      </c>
      <c r="D19" s="22"/>
    </row>
    <row r="20" spans="1:4" x14ac:dyDescent="0.35">
      <c r="A20" s="18" t="s">
        <v>4</v>
      </c>
      <c r="B20" s="21">
        <f>VLOOKUP(B12,'Tarifs 2023-2024 PB'!$A$4:$I$12,2,FALSE)</f>
        <v>0</v>
      </c>
      <c r="C20" s="21">
        <f>VLOOKUP(B12,'Tarifs 2023-2024 PB'!$A$4:$I$12,6,FALSE)</f>
        <v>0</v>
      </c>
      <c r="D20" s="22"/>
    </row>
    <row r="21" spans="1:4" x14ac:dyDescent="0.35">
      <c r="A21" s="18" t="s">
        <v>5</v>
      </c>
      <c r="B21" s="21">
        <f>VLOOKUP(B13,'Tarifs 2023-2024 PB'!$A$4:$I$12,2,FALSE)</f>
        <v>0</v>
      </c>
      <c r="C21" s="21">
        <f>VLOOKUP(B13,'Tarifs 2023-2024 PB'!$A$4:$I$12,6,FALSE)</f>
        <v>0</v>
      </c>
      <c r="D21" s="22"/>
    </row>
    <row r="22" spans="1:4" x14ac:dyDescent="0.35">
      <c r="A22" s="18" t="s">
        <v>24</v>
      </c>
      <c r="B22" s="21">
        <f>SUM(B17:B21)</f>
        <v>0</v>
      </c>
      <c r="C22" s="21">
        <f>SUM(C17:C21)</f>
        <v>0</v>
      </c>
      <c r="D22" s="23">
        <f>SUM(B22:C22)</f>
        <v>0</v>
      </c>
    </row>
    <row r="23" spans="1:4" x14ac:dyDescent="0.35">
      <c r="A23" s="11"/>
      <c r="D23" s="12"/>
    </row>
    <row r="24" spans="1:4" x14ac:dyDescent="0.35">
      <c r="A24" s="11"/>
      <c r="D24" s="12"/>
    </row>
    <row r="25" spans="1:4" ht="15" thickBot="1" x14ac:dyDescent="0.4">
      <c r="A25" s="24" t="s">
        <v>30</v>
      </c>
      <c r="B25" s="25"/>
      <c r="C25" s="25"/>
      <c r="D25" s="26"/>
    </row>
  </sheetData>
  <sheetProtection algorithmName="SHA-512" hashValue="SFh1U0hQI5+ANCC739OWsKF5nUoPN2w5yJNLxfyIjlxGW8ider8KXE1ANAvqnH9f0/IZdIwT5g53pjRjpOBKcA==" saltValue="nm2EdwrkmypPgcnPzijiRg==" spinCount="100000" sheet="1" objects="1" scenarios="1" selectLockedCells="1"/>
  <mergeCells count="4">
    <mergeCell ref="A7:B7"/>
    <mergeCell ref="A15:D15"/>
    <mergeCell ref="A2:D3"/>
    <mergeCell ref="A5:D5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777E9E9-F659-4ACA-AE6F-073B41A9F256}">
          <x14:formula1>
            <xm:f>'Tarifs 2023-2024 PB'!$A$4:$A$12</xm:f>
          </x14:formula1>
          <xm:sqref>B9:B13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4312-9B1E-4195-89F7-AC04606CF9D6}">
  <dimension ref="A1:E34"/>
  <sheetViews>
    <sheetView workbookViewId="0">
      <selection activeCell="A8" sqref="A8:B8"/>
    </sheetView>
  </sheetViews>
  <sheetFormatPr baseColWidth="10" defaultRowHeight="14.5" x14ac:dyDescent="0.35"/>
  <cols>
    <col min="1" max="1" width="20.81640625" customWidth="1"/>
    <col min="2" max="2" width="59.453125" customWidth="1"/>
    <col min="3" max="3" width="19.26953125" bestFit="1" customWidth="1"/>
    <col min="5" max="5" width="15.7265625" bestFit="1" customWidth="1"/>
  </cols>
  <sheetData>
    <row r="1" spans="1:5" ht="15" thickBot="1" x14ac:dyDescent="0.4">
      <c r="A1" s="10"/>
      <c r="B1" s="13"/>
      <c r="C1" s="13"/>
      <c r="D1" s="13"/>
      <c r="E1" s="14"/>
    </row>
    <row r="2" spans="1:5" x14ac:dyDescent="0.35">
      <c r="A2" s="71" t="s">
        <v>28</v>
      </c>
      <c r="B2" s="72"/>
      <c r="C2" s="72"/>
      <c r="D2" s="72"/>
      <c r="E2" s="73"/>
    </row>
    <row r="3" spans="1:5" ht="15" thickBot="1" x14ac:dyDescent="0.4">
      <c r="A3" s="74"/>
      <c r="B3" s="75"/>
      <c r="C3" s="75"/>
      <c r="D3" s="75"/>
      <c r="E3" s="76"/>
    </row>
    <row r="4" spans="1:5" ht="24" thickBot="1" x14ac:dyDescent="0.6">
      <c r="A4" s="15"/>
      <c r="B4" s="16"/>
      <c r="C4" s="16"/>
      <c r="D4" s="16"/>
      <c r="E4" s="17"/>
    </row>
    <row r="5" spans="1:5" ht="15" thickBot="1" x14ac:dyDescent="0.4">
      <c r="A5" s="84" t="s">
        <v>31</v>
      </c>
      <c r="B5" s="85"/>
      <c r="E5" s="12"/>
    </row>
    <row r="6" spans="1:5" ht="15" thickBot="1" x14ac:dyDescent="0.4">
      <c r="A6" s="11"/>
      <c r="E6" s="12"/>
    </row>
    <row r="7" spans="1:5" x14ac:dyDescent="0.35">
      <c r="A7" s="80" t="s">
        <v>20</v>
      </c>
      <c r="B7" s="81"/>
      <c r="C7" s="47"/>
      <c r="E7" s="12"/>
    </row>
    <row r="8" spans="1:5" ht="15" thickBot="1" x14ac:dyDescent="0.4">
      <c r="A8" s="82" t="s">
        <v>44</v>
      </c>
      <c r="B8" s="83"/>
      <c r="E8" s="12"/>
    </row>
    <row r="9" spans="1:5" x14ac:dyDescent="0.35">
      <c r="A9" s="11"/>
      <c r="E9" s="12"/>
    </row>
    <row r="10" spans="1:5" x14ac:dyDescent="0.35">
      <c r="A10" s="68" t="s">
        <v>21</v>
      </c>
      <c r="B10" s="69"/>
      <c r="C10" s="69"/>
      <c r="D10" s="69"/>
      <c r="E10" s="70"/>
    </row>
    <row r="11" spans="1:5" x14ac:dyDescent="0.35">
      <c r="A11" s="18"/>
      <c r="B11" s="19" t="s">
        <v>21</v>
      </c>
      <c r="C11" s="19" t="s">
        <v>36</v>
      </c>
      <c r="D11" s="19" t="s">
        <v>23</v>
      </c>
      <c r="E11" s="20" t="s">
        <v>42</v>
      </c>
    </row>
    <row r="12" spans="1:5" x14ac:dyDescent="0.35">
      <c r="A12" s="48" t="s">
        <v>37</v>
      </c>
      <c r="B12" s="21">
        <f>VLOOKUP(A8,'Tarifs 2023-2024 PB'!A14:I19,2,FALSE)</f>
        <v>816</v>
      </c>
      <c r="C12" s="21">
        <f>VLOOKUP(A8,'Tarifs 2023-2024 PB'!A14:I19,3,FALSE)</f>
        <v>163.20000000000002</v>
      </c>
      <c r="D12" s="21">
        <f>VLOOKUP(A8,'Tarifs 2023-2024 PB'!A14:$I$19,9,FALSE)</f>
        <v>12</v>
      </c>
      <c r="E12" s="49">
        <f>SUM(B12:D12)</f>
        <v>991.2</v>
      </c>
    </row>
    <row r="13" spans="1:5" x14ac:dyDescent="0.35">
      <c r="A13" s="48" t="s">
        <v>38</v>
      </c>
      <c r="B13" s="21">
        <f>VLOOKUP(A8,'Tarifs 2023-2024 PB'!A14:I19,4,FALSE)</f>
        <v>1224</v>
      </c>
      <c r="C13" s="21">
        <f>VLOOKUP(A8,'Tarifs 2023-2024 PB'!A14:I19,5,FALSE)</f>
        <v>244.8</v>
      </c>
      <c r="D13" s="21">
        <f>VLOOKUP(A8,'Tarifs 2023-2024 PB'!A15:$I$19,9,FALSE)</f>
        <v>12</v>
      </c>
      <c r="E13" s="49">
        <f>SUM(B13:D13)</f>
        <v>1480.8</v>
      </c>
    </row>
    <row r="14" spans="1:5" x14ac:dyDescent="0.35">
      <c r="A14" s="11"/>
      <c r="E14" s="12"/>
    </row>
    <row r="15" spans="1:5" x14ac:dyDescent="0.35">
      <c r="A15" s="11"/>
      <c r="E15" s="12"/>
    </row>
    <row r="16" spans="1:5" ht="15" thickBot="1" x14ac:dyDescent="0.4">
      <c r="A16" s="24" t="s">
        <v>30</v>
      </c>
      <c r="B16" s="25"/>
      <c r="C16" s="25"/>
      <c r="D16" s="25"/>
      <c r="E16" s="26"/>
    </row>
    <row r="24" spans="1:5" x14ac:dyDescent="0.35">
      <c r="A24" s="68" t="s">
        <v>21</v>
      </c>
      <c r="B24" s="69"/>
      <c r="C24" s="69"/>
      <c r="D24" s="69"/>
      <c r="E24" s="70"/>
    </row>
    <row r="25" spans="1:5" x14ac:dyDescent="0.35">
      <c r="A25" s="18" t="s">
        <v>29</v>
      </c>
      <c r="B25" s="19" t="s">
        <v>21</v>
      </c>
      <c r="C25" s="19" t="s">
        <v>36</v>
      </c>
      <c r="D25" s="19" t="s">
        <v>23</v>
      </c>
      <c r="E25" s="20" t="s">
        <v>25</v>
      </c>
    </row>
    <row r="26" spans="1:5" x14ac:dyDescent="0.35">
      <c r="A26" s="18" t="s">
        <v>22</v>
      </c>
      <c r="B26" s="21">
        <f>VLOOKUP('Simulation tarifs irréguliers'!A8,'Tarifs 2023-2024 PB'!$A$14:$I$19,2,FALSE)</f>
        <v>816</v>
      </c>
      <c r="C26" s="21">
        <f>VLOOKUP(A8,'Tarifs 2023-2024 PB'!$A$14:$I$19,3,FALSE)</f>
        <v>163.20000000000002</v>
      </c>
      <c r="D26" s="21">
        <f>VLOOKUP(A8,'Tarifs 2023-2024 PB'!$A$14:$I$19,7,FALSE)</f>
        <v>2</v>
      </c>
      <c r="E26" s="22"/>
    </row>
    <row r="27" spans="1:5" x14ac:dyDescent="0.35">
      <c r="A27" s="18" t="s">
        <v>1</v>
      </c>
      <c r="B27" s="21" t="e">
        <f>VLOOKUP('Simulation tarifs irréguliers'!#REF!,'Tarifs 2023-2024 PB'!$A$14:$I$19,2,FALSE)</f>
        <v>#REF!</v>
      </c>
      <c r="C27" s="21" t="e">
        <f>VLOOKUP(#REF!,'Tarifs 2023-2024 PB'!$A$14:$I$19,3,FALSE)</f>
        <v>#REF!</v>
      </c>
      <c r="D27" s="21" t="e">
        <f>VLOOKUP(#REF!,'Tarifs 2023-2024 PB'!$A$14:$I$19,7,FALSE)</f>
        <v>#REF!</v>
      </c>
      <c r="E27" s="22"/>
    </row>
    <row r="28" spans="1:5" x14ac:dyDescent="0.35">
      <c r="A28" s="18" t="s">
        <v>2</v>
      </c>
      <c r="B28" s="21" t="e">
        <f>VLOOKUP('Simulation tarifs irréguliers'!#REF!,'Tarifs 2023-2024 PB'!$A$14:$I$19,2,FALSE)</f>
        <v>#REF!</v>
      </c>
      <c r="C28" s="21" t="e">
        <f>VLOOKUP(#REF!,'Tarifs 2023-2024 PB'!$A$14:$I$19,3,FALSE)</f>
        <v>#REF!</v>
      </c>
      <c r="D28" s="21" t="e">
        <f>VLOOKUP(#REF!,'Tarifs 2023-2024 PB'!$A$14:$I$19,7,FALSE)</f>
        <v>#REF!</v>
      </c>
      <c r="E28" s="22"/>
    </row>
    <row r="29" spans="1:5" x14ac:dyDescent="0.35">
      <c r="A29" s="18" t="s">
        <v>4</v>
      </c>
      <c r="B29" s="21" t="e">
        <f>VLOOKUP('Simulation tarifs irréguliers'!#REF!,'Tarifs 2023-2024 PB'!$A$14:$I$19,2,FALSE)</f>
        <v>#REF!</v>
      </c>
      <c r="C29" s="21" t="e">
        <f>VLOOKUP(#REF!,'Tarifs 2023-2024 PB'!$A$14:$I$19,3,FALSE)</f>
        <v>#REF!</v>
      </c>
      <c r="D29" s="21" t="e">
        <f>VLOOKUP(#REF!,'Tarifs 2023-2024 PB'!$A$14:$I$19,7,FALSE)</f>
        <v>#REF!</v>
      </c>
      <c r="E29" s="22"/>
    </row>
    <row r="30" spans="1:5" x14ac:dyDescent="0.35">
      <c r="A30" s="18" t="s">
        <v>5</v>
      </c>
      <c r="B30" s="21" t="e">
        <f>VLOOKUP('Simulation tarifs irréguliers'!#REF!,'Tarifs 2023-2024 PB'!$A$14:$I$19,2,FALSE)</f>
        <v>#REF!</v>
      </c>
      <c r="C30" s="21" t="e">
        <f>VLOOKUP(#REF!,'Tarifs 2023-2024 PB'!$A$14:$I$19,3,FALSE)</f>
        <v>#REF!</v>
      </c>
      <c r="D30" s="21" t="e">
        <f>VLOOKUP(#REF!,'Tarifs 2023-2024 PB'!$A$14:$I$19,7,FALSE)</f>
        <v>#REF!</v>
      </c>
      <c r="E30" s="22"/>
    </row>
    <row r="31" spans="1:5" x14ac:dyDescent="0.35">
      <c r="A31" s="18" t="s">
        <v>24</v>
      </c>
      <c r="B31" s="21" t="e">
        <f>SUM(B26:B30)</f>
        <v>#REF!</v>
      </c>
      <c r="C31" s="21" t="e">
        <f>SUM(C26:C30)</f>
        <v>#REF!</v>
      </c>
      <c r="D31" s="21" t="e">
        <f>SUM(D26:D30)</f>
        <v>#REF!</v>
      </c>
      <c r="E31" s="23" t="e">
        <f>SUM(B31:D31)</f>
        <v>#REF!</v>
      </c>
    </row>
    <row r="32" spans="1:5" x14ac:dyDescent="0.35">
      <c r="A32" s="11"/>
      <c r="E32" s="12"/>
    </row>
    <row r="33" spans="1:5" x14ac:dyDescent="0.35">
      <c r="A33" s="11"/>
      <c r="E33" s="12"/>
    </row>
    <row r="34" spans="1:5" ht="15" thickBot="1" x14ac:dyDescent="0.4">
      <c r="A34" s="24" t="s">
        <v>30</v>
      </c>
      <c r="B34" s="25"/>
      <c r="C34" s="25"/>
      <c r="D34" s="25"/>
      <c r="E34" s="26"/>
    </row>
  </sheetData>
  <sheetProtection algorithmName="SHA-512" hashValue="8PP014qRKbe627LuK+nFXpVYiiyLgRxiYnod7F1hNFGCuBGu97Huz8inB6utlrrfExh+Ckf38WuB3G9vNipU/w==" saltValue="lwHm7OOp0OTSoD5GyEWKxg==" spinCount="100000" sheet="1" objects="1" scenarios="1" selectLockedCells="1"/>
  <mergeCells count="6">
    <mergeCell ref="A2:E3"/>
    <mergeCell ref="A24:E24"/>
    <mergeCell ref="A10:E10"/>
    <mergeCell ref="A7:B7"/>
    <mergeCell ref="A8:B8"/>
    <mergeCell ref="A5:B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CB5F5E2-EC9C-49C7-B761-15D0C007B905}">
          <x14:formula1>
            <xm:f>'Tarifs 2023-2024 PB'!$A$15:$A$19</xm:f>
          </x14:formula1>
          <xm:sqref>A8:B8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AB1B-CBAB-416D-A7C5-F552AAB532E4}">
  <dimension ref="A1:I19"/>
  <sheetViews>
    <sheetView zoomScale="68" workbookViewId="0">
      <selection sqref="A1:I19"/>
    </sheetView>
  </sheetViews>
  <sheetFormatPr baseColWidth="10" defaultRowHeight="14.5" x14ac:dyDescent="0.35"/>
  <cols>
    <col min="1" max="1" width="55.54296875" bestFit="1" customWidth="1"/>
    <col min="2" max="2" width="21" bestFit="1" customWidth="1"/>
    <col min="3" max="3" width="18.26953125" bestFit="1" customWidth="1"/>
    <col min="4" max="4" width="21.36328125" bestFit="1" customWidth="1"/>
    <col min="5" max="5" width="18.26953125" customWidth="1"/>
    <col min="6" max="6" width="12.453125" bestFit="1" customWidth="1"/>
    <col min="7" max="7" width="9" bestFit="1" customWidth="1"/>
    <col min="8" max="8" width="10.08984375" bestFit="1" customWidth="1"/>
    <col min="9" max="9" width="11" bestFit="1" customWidth="1"/>
  </cols>
  <sheetData>
    <row r="1" spans="1:9" ht="15" thickBot="1" x14ac:dyDescent="0.4">
      <c r="A1" s="84" t="s">
        <v>32</v>
      </c>
      <c r="B1" s="86"/>
      <c r="C1" s="86"/>
      <c r="D1" s="86"/>
      <c r="E1" s="86"/>
      <c r="F1" s="86"/>
      <c r="G1" s="86"/>
      <c r="H1" s="86"/>
      <c r="I1" s="85"/>
    </row>
    <row r="2" spans="1:9" ht="15" thickBot="1" x14ac:dyDescent="0.4">
      <c r="A2" s="11"/>
      <c r="I2" s="12"/>
    </row>
    <row r="3" spans="1:9" ht="15" thickBot="1" x14ac:dyDescent="0.4">
      <c r="A3" s="10" t="s">
        <v>33</v>
      </c>
      <c r="B3" s="36" t="s">
        <v>6</v>
      </c>
      <c r="C3" s="37" t="s">
        <v>7</v>
      </c>
      <c r="D3" s="37"/>
      <c r="E3" s="37"/>
      <c r="F3" s="37" t="s">
        <v>8</v>
      </c>
      <c r="G3" s="37" t="s">
        <v>9</v>
      </c>
      <c r="H3" s="37" t="s">
        <v>26</v>
      </c>
      <c r="I3" s="38" t="s">
        <v>10</v>
      </c>
    </row>
    <row r="4" spans="1:9" x14ac:dyDescent="0.35">
      <c r="A4" s="39" t="s">
        <v>27</v>
      </c>
      <c r="B4" s="40">
        <v>0</v>
      </c>
      <c r="C4" s="40">
        <v>0</v>
      </c>
      <c r="D4" s="40"/>
      <c r="E4" s="40"/>
      <c r="F4" s="40">
        <v>0</v>
      </c>
      <c r="G4" s="40">
        <v>0</v>
      </c>
      <c r="H4" s="40">
        <v>0</v>
      </c>
      <c r="I4" s="41">
        <v>0</v>
      </c>
    </row>
    <row r="5" spans="1:9" x14ac:dyDescent="0.35">
      <c r="A5" s="1" t="s">
        <v>11</v>
      </c>
      <c r="B5" s="2">
        <v>87</v>
      </c>
      <c r="C5" s="3">
        <v>8</v>
      </c>
      <c r="D5" s="3"/>
      <c r="E5" s="3"/>
      <c r="F5" s="3">
        <v>2</v>
      </c>
      <c r="G5" s="3">
        <v>2</v>
      </c>
      <c r="H5" s="3">
        <v>12</v>
      </c>
      <c r="I5" s="29">
        <f t="shared" ref="I5:I12" si="0">B5+C5+F5+G5</f>
        <v>99</v>
      </c>
    </row>
    <row r="6" spans="1:9" x14ac:dyDescent="0.35">
      <c r="A6" s="1" t="s">
        <v>12</v>
      </c>
      <c r="B6" s="2">
        <v>102</v>
      </c>
      <c r="C6" s="3">
        <v>8</v>
      </c>
      <c r="D6" s="3"/>
      <c r="E6" s="3"/>
      <c r="F6" s="3">
        <v>2</v>
      </c>
      <c r="G6" s="3">
        <v>2</v>
      </c>
      <c r="H6" s="3">
        <v>12</v>
      </c>
      <c r="I6" s="29">
        <f t="shared" si="0"/>
        <v>114</v>
      </c>
    </row>
    <row r="7" spans="1:9" x14ac:dyDescent="0.35">
      <c r="A7" s="4" t="s">
        <v>13</v>
      </c>
      <c r="B7" s="5">
        <v>47</v>
      </c>
      <c r="C7" s="6">
        <v>0</v>
      </c>
      <c r="D7" s="6"/>
      <c r="E7" s="6"/>
      <c r="F7" s="6">
        <v>2</v>
      </c>
      <c r="G7" s="6">
        <v>0</v>
      </c>
      <c r="H7" s="6">
        <v>2</v>
      </c>
      <c r="I7" s="30">
        <f t="shared" si="0"/>
        <v>49</v>
      </c>
    </row>
    <row r="8" spans="1:9" x14ac:dyDescent="0.35">
      <c r="A8" s="4" t="s">
        <v>14</v>
      </c>
      <c r="B8" s="5">
        <v>52</v>
      </c>
      <c r="C8" s="6">
        <v>0</v>
      </c>
      <c r="D8" s="6"/>
      <c r="E8" s="6"/>
      <c r="F8" s="6">
        <v>2</v>
      </c>
      <c r="G8" s="6">
        <v>0</v>
      </c>
      <c r="H8" s="6">
        <v>2</v>
      </c>
      <c r="I8" s="30">
        <f t="shared" si="0"/>
        <v>54</v>
      </c>
    </row>
    <row r="9" spans="1:9" x14ac:dyDescent="0.35">
      <c r="A9" s="4" t="s">
        <v>15</v>
      </c>
      <c r="B9" s="5">
        <v>57</v>
      </c>
      <c r="C9" s="6">
        <v>0</v>
      </c>
      <c r="D9" s="6"/>
      <c r="E9" s="6"/>
      <c r="F9" s="6">
        <v>2</v>
      </c>
      <c r="G9" s="6">
        <v>0</v>
      </c>
      <c r="H9" s="6">
        <v>2</v>
      </c>
      <c r="I9" s="30">
        <f t="shared" si="0"/>
        <v>59</v>
      </c>
    </row>
    <row r="10" spans="1:9" x14ac:dyDescent="0.35">
      <c r="A10" s="7" t="s">
        <v>16</v>
      </c>
      <c r="B10" s="8">
        <v>56</v>
      </c>
      <c r="C10" s="9">
        <v>8</v>
      </c>
      <c r="D10" s="9"/>
      <c r="E10" s="9"/>
      <c r="F10" s="9">
        <v>2</v>
      </c>
      <c r="G10" s="9">
        <v>0</v>
      </c>
      <c r="H10" s="9">
        <v>10</v>
      </c>
      <c r="I10" s="31">
        <f t="shared" si="0"/>
        <v>66</v>
      </c>
    </row>
    <row r="11" spans="1:9" x14ac:dyDescent="0.35">
      <c r="A11" s="7" t="s">
        <v>17</v>
      </c>
      <c r="B11" s="8">
        <v>61</v>
      </c>
      <c r="C11" s="9">
        <v>8</v>
      </c>
      <c r="D11" s="9"/>
      <c r="E11" s="9"/>
      <c r="F11" s="9">
        <v>2</v>
      </c>
      <c r="G11" s="9">
        <v>0</v>
      </c>
      <c r="H11" s="9">
        <v>10</v>
      </c>
      <c r="I11" s="31">
        <f t="shared" si="0"/>
        <v>71</v>
      </c>
    </row>
    <row r="12" spans="1:9" ht="15" thickBot="1" x14ac:dyDescent="0.4">
      <c r="A12" s="32" t="s">
        <v>18</v>
      </c>
      <c r="B12" s="33">
        <v>66</v>
      </c>
      <c r="C12" s="34">
        <v>8</v>
      </c>
      <c r="D12" s="34"/>
      <c r="E12" s="34"/>
      <c r="F12" s="34">
        <v>0</v>
      </c>
      <c r="G12" s="34">
        <v>2</v>
      </c>
      <c r="H12" s="34">
        <v>10</v>
      </c>
      <c r="I12" s="35">
        <f t="shared" si="0"/>
        <v>76</v>
      </c>
    </row>
    <row r="13" spans="1:9" ht="15" thickBot="1" x14ac:dyDescent="0.4"/>
    <row r="14" spans="1:9" x14ac:dyDescent="0.35">
      <c r="A14" s="50" t="s">
        <v>34</v>
      </c>
      <c r="B14" s="58" t="s">
        <v>41</v>
      </c>
      <c r="C14" s="44" t="s">
        <v>35</v>
      </c>
      <c r="D14" s="58" t="s">
        <v>39</v>
      </c>
      <c r="E14" s="44" t="s">
        <v>40</v>
      </c>
      <c r="F14" s="54" t="s">
        <v>7</v>
      </c>
      <c r="G14" s="43" t="s">
        <v>8</v>
      </c>
      <c r="H14" s="43" t="s">
        <v>9</v>
      </c>
      <c r="I14" s="44" t="s">
        <v>26</v>
      </c>
    </row>
    <row r="15" spans="1:9" x14ac:dyDescent="0.35">
      <c r="A15" s="51" t="s">
        <v>27</v>
      </c>
      <c r="B15" s="59">
        <v>0</v>
      </c>
      <c r="C15" s="45">
        <v>0</v>
      </c>
      <c r="D15" s="59"/>
      <c r="E15" s="45"/>
      <c r="F15" s="55">
        <v>0</v>
      </c>
      <c r="G15" s="42">
        <v>0</v>
      </c>
      <c r="H15" s="42">
        <v>0</v>
      </c>
      <c r="I15" s="45">
        <v>0</v>
      </c>
    </row>
    <row r="16" spans="1:9" x14ac:dyDescent="0.35">
      <c r="A16" s="52" t="s">
        <v>43</v>
      </c>
      <c r="B16" s="60">
        <f>87*8</f>
        <v>696</v>
      </c>
      <c r="C16" s="61">
        <f>B16*20%</f>
        <v>139.20000000000002</v>
      </c>
      <c r="D16" s="64">
        <f>87*12</f>
        <v>1044</v>
      </c>
      <c r="E16" s="61">
        <f>D16*20%</f>
        <v>208.8</v>
      </c>
      <c r="F16" s="56">
        <v>8</v>
      </c>
      <c r="G16" s="3">
        <v>2</v>
      </c>
      <c r="H16" s="3">
        <v>2</v>
      </c>
      <c r="I16" s="61">
        <v>12</v>
      </c>
    </row>
    <row r="17" spans="1:9" x14ac:dyDescent="0.35">
      <c r="A17" s="52" t="s">
        <v>44</v>
      </c>
      <c r="B17" s="60">
        <f>102*8</f>
        <v>816</v>
      </c>
      <c r="C17" s="61">
        <f>B17*20%</f>
        <v>163.20000000000002</v>
      </c>
      <c r="D17" s="64">
        <f>102*12</f>
        <v>1224</v>
      </c>
      <c r="E17" s="61">
        <f>D17*20%</f>
        <v>244.8</v>
      </c>
      <c r="F17" s="56">
        <v>8</v>
      </c>
      <c r="G17" s="3">
        <v>2</v>
      </c>
      <c r="H17" s="3">
        <v>2</v>
      </c>
      <c r="I17" s="61">
        <v>12</v>
      </c>
    </row>
    <row r="18" spans="1:9" x14ac:dyDescent="0.35">
      <c r="A18" s="52" t="s">
        <v>45</v>
      </c>
      <c r="B18" s="60">
        <f>87*12</f>
        <v>1044</v>
      </c>
      <c r="C18" s="61">
        <f>B18*15%</f>
        <v>156.6</v>
      </c>
      <c r="D18" s="64">
        <f>87*16</f>
        <v>1392</v>
      </c>
      <c r="E18" s="61">
        <f>D18*15%</f>
        <v>208.79999999999998</v>
      </c>
      <c r="F18" s="56">
        <v>8</v>
      </c>
      <c r="G18" s="3">
        <v>2</v>
      </c>
      <c r="H18" s="3">
        <v>2</v>
      </c>
      <c r="I18" s="61">
        <v>12</v>
      </c>
    </row>
    <row r="19" spans="1:9" ht="15" thickBot="1" x14ac:dyDescent="0.4">
      <c r="A19" s="53" t="s">
        <v>46</v>
      </c>
      <c r="B19" s="62">
        <f>102*12</f>
        <v>1224</v>
      </c>
      <c r="C19" s="63">
        <f>B19*15%</f>
        <v>183.6</v>
      </c>
      <c r="D19" s="65">
        <f>102*16</f>
        <v>1632</v>
      </c>
      <c r="E19" s="63">
        <f>D19*15%</f>
        <v>244.79999999999998</v>
      </c>
      <c r="F19" s="57">
        <v>8</v>
      </c>
      <c r="G19" s="46">
        <v>2</v>
      </c>
      <c r="H19" s="46">
        <v>2</v>
      </c>
      <c r="I19" s="63">
        <v>12</v>
      </c>
    </row>
  </sheetData>
  <sheetProtection algorithmName="SHA-512" hashValue="9N/9C3vwBekIbjbM0HGuZdkgMIigYUQnjzMiOZP33rwERaGLG4ZFl/COdE2DnuiDB7Nbn2RchwDPVyNHLzPRFg==" saltValue="IvU2QnFbic35TpIe+26luA==" spinCount="100000" sheet="1" objects="1" scenarios="1" selectLockedCells="1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Simulation tarifs crèche</vt:lpstr>
      <vt:lpstr>Simulation tarifs irréguliers</vt:lpstr>
      <vt:lpstr>Tarifs 2023-2024 PB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Mathey</dc:creator>
  <cp:lastModifiedBy>Marie Mathey</cp:lastModifiedBy>
  <dcterms:created xsi:type="dcterms:W3CDTF">2023-01-27T09:47:35Z</dcterms:created>
  <dcterms:modified xsi:type="dcterms:W3CDTF">2023-01-30T09:47:07Z</dcterms:modified>
</cp:coreProperties>
</file>